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'!$A$1:$O$41</definedName>
  </definedNames>
  <calcPr fullCalcOnLoad="1"/>
</workbook>
</file>

<file path=xl/sharedStrings.xml><?xml version="1.0" encoding="utf-8"?>
<sst xmlns="http://schemas.openxmlformats.org/spreadsheetml/2006/main" count="64" uniqueCount="48">
  <si>
    <t>340 в т.ч.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</si>
  <si>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</si>
  <si>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</si>
  <si>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</si>
  <si>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</si>
  <si>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</si>
  <si>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</si>
  <si>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</si>
  <si>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</si>
  <si>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</si>
  <si>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</si>
  <si>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</si>
  <si>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</si>
  <si>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</si>
  <si>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</si>
  <si>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</si>
  <si>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</si>
  <si>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</si>
  <si>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</si>
  <si>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</si>
  <si>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вода питьевая</t>
  </si>
  <si>
    <t>молоко</t>
  </si>
  <si>
    <t>з/плата гарантированная</t>
  </si>
  <si>
    <t>премии</t>
  </si>
  <si>
    <t>612 заработная плата  211</t>
  </si>
  <si>
    <t>612 начисления на з/плату 213</t>
  </si>
  <si>
    <t>211+213</t>
  </si>
  <si>
    <t>611 з/п</t>
  </si>
  <si>
    <t xml:space="preserve">Финансирование з/плата </t>
  </si>
  <si>
    <t>Остаток на л/счете з/плата</t>
  </si>
  <si>
    <t>Финансирование питание</t>
  </si>
  <si>
    <t>Остаток на л/счете питание</t>
  </si>
  <si>
    <t>Итого расход по з/плате и начислениям на з/плату</t>
  </si>
  <si>
    <t>Информация о расходовании средств субсидии 21 л/счет  за январь-декабрь 2017 год</t>
  </si>
  <si>
    <t>Финансирование з/плата кух.работников</t>
  </si>
  <si>
    <t>Финансирование з/плата несовершеннолетних</t>
  </si>
  <si>
    <t>Финансирование лагерь</t>
  </si>
  <si>
    <t>расход лагерь 340</t>
  </si>
  <si>
    <t xml:space="preserve">№ п/п </t>
  </si>
  <si>
    <t>Финансирование автогородок</t>
  </si>
  <si>
    <t>расход автогородок 310</t>
  </si>
  <si>
    <t>Остаток на л/счете лагерь</t>
  </si>
  <si>
    <t>Остаток на л/счете автогородок</t>
  </si>
  <si>
    <t>Финансирование комп.оборудование</t>
  </si>
  <si>
    <t>расход комп.оборудование 310</t>
  </si>
  <si>
    <t>Остаток на л/счете комп.оборудование</t>
  </si>
  <si>
    <t>расход комп.оборудование 340</t>
  </si>
  <si>
    <t>ИТОГО сумма  субсидии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</si>
</sst>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184" fontId="5" fillId="4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18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center" wrapText="1"/>
    </xf>
    <xf numFmtId="183" fontId="5" fillId="12" borderId="10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wrapText="1"/>
    </xf>
    <xf numFmtId="2" fontId="5" fillId="12" borderId="11" xfId="0" applyNumberFormat="1" applyFont="1" applyFill="1" applyBorder="1" applyAlignment="1">
      <alignment horizontal="right" wrapText="1"/>
    </xf>
    <xf numFmtId="2" fontId="5" fillId="12" borderId="10" xfId="0" applyNumberFormat="1" applyFont="1" applyFill="1" applyBorder="1" applyAlignment="1">
      <alignment horizontal="center" wrapText="1"/>
    </xf>
    <xf numFmtId="2" fontId="5" fillId="12" borderId="10" xfId="0" applyNumberFormat="1" applyFont="1" applyFill="1" applyBorder="1" applyAlignment="1">
      <alignment horizontal="right" wrapText="1"/>
    </xf>
    <xf numFmtId="183" fontId="5" fillId="0" borderId="11" xfId="0" applyNumberFormat="1" applyFont="1" applyFill="1" applyBorder="1" applyAlignment="1">
      <alignment wrapText="1"/>
    </xf>
    <xf numFmtId="183" fontId="5" fillId="32" borderId="11" xfId="0" applyNumberFormat="1" applyFont="1" applyFill="1" applyBorder="1" applyAlignment="1">
      <alignment wrapText="1"/>
    </xf>
    <xf numFmtId="2" fontId="5" fillId="32" borderId="10" xfId="0" applyNumberFormat="1" applyFont="1" applyFill="1" applyBorder="1" applyAlignment="1">
      <alignment horizontal="center" wrapText="1"/>
    </xf>
    <xf numFmtId="184" fontId="5" fillId="32" borderId="11" xfId="0" applyNumberFormat="1" applyFont="1" applyFill="1" applyBorder="1" applyAlignment="1">
      <alignment/>
    </xf>
    <xf numFmtId="183" fontId="5" fillId="12" borderId="11" xfId="0" applyNumberFormat="1" applyFont="1" applyFill="1" applyBorder="1" applyAlignment="1">
      <alignment wrapText="1"/>
    </xf>
    <xf numFmtId="184" fontId="5" fillId="12" borderId="11" xfId="0" applyNumberFormat="1" applyFont="1" applyFill="1" applyBorder="1" applyAlignment="1">
      <alignment/>
    </xf>
    <xf numFmtId="183" fontId="5" fillId="32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184" fontId="5" fillId="33" borderId="10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/>
    </xf>
    <xf numFmtId="183" fontId="5" fillId="0" borderId="12" xfId="0" applyNumberFormat="1" applyFont="1" applyFill="1" applyBorder="1" applyAlignment="1">
      <alignment wrapText="1"/>
    </xf>
    <xf numFmtId="183" fontId="5" fillId="4" borderId="13" xfId="0" applyNumberFormat="1" applyFont="1" applyFill="1" applyBorder="1" applyAlignment="1">
      <alignment wrapText="1"/>
    </xf>
    <xf numFmtId="183" fontId="5" fillId="12" borderId="12" xfId="0" applyNumberFormat="1" applyFont="1" applyFill="1" applyBorder="1" applyAlignment="1">
      <alignment horizontal="right" wrapText="1"/>
    </xf>
    <xf numFmtId="183" fontId="5" fillId="0" borderId="12" xfId="0" applyNumberFormat="1" applyFont="1" applyFill="1" applyBorder="1" applyAlignment="1">
      <alignment horizontal="right" wrapText="1"/>
    </xf>
    <xf numFmtId="183" fontId="5" fillId="32" borderId="13" xfId="0" applyNumberFormat="1" applyFont="1" applyFill="1" applyBorder="1" applyAlignment="1">
      <alignment wrapText="1"/>
    </xf>
    <xf numFmtId="183" fontId="5" fillId="33" borderId="13" xfId="0" applyNumberFormat="1" applyFont="1" applyFill="1" applyBorder="1" applyAlignment="1">
      <alignment wrapText="1"/>
    </xf>
    <xf numFmtId="183" fontId="5" fillId="12" borderId="13" xfId="0" applyNumberFormat="1" applyFont="1" applyFill="1" applyBorder="1" applyAlignment="1">
      <alignment wrapText="1"/>
    </xf>
    <xf numFmtId="183" fontId="6" fillId="0" borderId="13" xfId="0" applyNumberFormat="1" applyFont="1" applyFill="1" applyBorder="1" applyAlignment="1">
      <alignment horizontal="right" wrapText="1"/>
    </xf>
    <xf numFmtId="183" fontId="5" fillId="12" borderId="1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83" fontId="5" fillId="0" borderId="13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75" zoomScaleSheetLayoutView="75" zoomScalePageLayoutView="0" workbookViewId="0" topLeftCell="A1">
      <selection activeCell="P36" sqref="P36"/>
    </sheetView>
  </sheetViews>
  <sheetFormatPr defaultColWidth="9.140625" defaultRowHeight="12.75"/>
  <cols>
    <col min="1" max="1" width="5.8515625" style="2" customWidth="1"/>
    <col min="2" max="2" width="56.7109375" style="6" customWidth="1"/>
    <col min="3" max="3" width="11.421875" style="3" customWidth="1"/>
    <col min="4" max="4" width="15.421875" style="3" customWidth="1"/>
    <col min="5" max="5" width="10.7109375" style="3" customWidth="1"/>
    <col min="6" max="6" width="10.8515625" style="3" customWidth="1"/>
    <col min="7" max="7" width="10.00390625" style="3" customWidth="1"/>
    <col min="8" max="8" width="16.421875" style="3" customWidth="1"/>
    <col min="9" max="9" width="17.140625" style="3" customWidth="1"/>
    <col min="10" max="10" width="17.28125" style="3" customWidth="1"/>
    <col min="11" max="11" width="17.57421875" style="3" customWidth="1"/>
    <col min="12" max="12" width="15.8515625" style="3" customWidth="1"/>
    <col min="13" max="13" width="18.8515625" style="3" customWidth="1"/>
    <col min="14" max="14" width="18.7109375" style="3" customWidth="1"/>
    <col min="15" max="15" width="22.7109375" style="3" customWidth="1"/>
    <col min="16" max="16" width="22.421875" style="2" customWidth="1"/>
    <col min="17" max="17" width="46.7109375" style="2" customWidth="1"/>
    <col min="18" max="18" width="9.140625" style="2" customWidth="1"/>
    <col min="19" max="19" width="24.28125" style="2" customWidth="1"/>
    <col min="20" max="16384" width="9.140625" style="2" customWidth="1"/>
  </cols>
  <sheetData>
    <row r="1" spans="2:19" ht="51" customHeight="1">
      <c r="B1" s="71" t="s">
        <v>33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7"/>
      <c r="P1" s="23"/>
      <c r="Q1" s="23"/>
      <c r="R1" s="23"/>
      <c r="S1" s="23"/>
    </row>
    <row r="2" spans="2:19" ht="33" customHeight="1">
      <c r="B2" s="69" t="s">
        <v>2</v>
      </c>
      <c r="C2" s="7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8" t="s">
        <v>27</v>
      </c>
      <c r="Q2" s="23"/>
      <c r="R2" s="23"/>
      <c r="S2" s="23"/>
    </row>
    <row r="3" spans="1:26" s="4" customFormat="1" ht="33.75" customHeight="1">
      <c r="A3" s="61" t="s">
        <v>38</v>
      </c>
      <c r="B3" s="52"/>
      <c r="C3" s="12" t="s">
        <v>3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3" t="s">
        <v>1</v>
      </c>
      <c r="P3" s="26" t="s">
        <v>26</v>
      </c>
      <c r="Q3" s="7"/>
      <c r="R3" s="24"/>
      <c r="S3" s="24"/>
      <c r="T3" s="5"/>
      <c r="U3" s="5"/>
      <c r="V3" s="5"/>
      <c r="W3" s="5"/>
      <c r="X3" s="5"/>
      <c r="Y3" s="5"/>
      <c r="Z3" s="5"/>
    </row>
    <row r="4" spans="1:26" s="4" customFormat="1" ht="21" customHeight="1">
      <c r="A4" s="62">
        <v>1</v>
      </c>
      <c r="B4" s="53" t="s">
        <v>34</v>
      </c>
      <c r="C4" s="12"/>
      <c r="D4" s="12"/>
      <c r="E4" s="12"/>
      <c r="F4" s="12"/>
      <c r="G4" s="12"/>
      <c r="H4" s="12"/>
      <c r="I4" s="12">
        <v>42000</v>
      </c>
      <c r="J4" s="12">
        <v>7000</v>
      </c>
      <c r="K4" s="12">
        <f>18000</f>
        <v>18000</v>
      </c>
      <c r="L4" s="12">
        <v>21000</v>
      </c>
      <c r="M4" s="12">
        <v>21000</v>
      </c>
      <c r="N4" s="12">
        <v>20300</v>
      </c>
      <c r="O4" s="13">
        <f>SUM(C4:N4)</f>
        <v>129300</v>
      </c>
      <c r="P4" s="26"/>
      <c r="Q4" s="10" t="s">
        <v>28</v>
      </c>
      <c r="R4" s="24"/>
      <c r="S4" s="24"/>
      <c r="T4" s="5"/>
      <c r="U4" s="5"/>
      <c r="V4" s="5"/>
      <c r="W4" s="5"/>
      <c r="X4" s="5"/>
      <c r="Y4" s="5"/>
      <c r="Z4" s="5"/>
    </row>
    <row r="5" spans="1:26" s="4" customFormat="1" ht="21" customHeight="1">
      <c r="A5" s="61"/>
      <c r="B5" s="54" t="s">
        <v>24</v>
      </c>
      <c r="C5" s="36">
        <f>C6+C7</f>
        <v>0</v>
      </c>
      <c r="D5" s="36">
        <f aca="true" t="shared" si="0" ref="D5:M5">D6+D7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37608.9</v>
      </c>
      <c r="J5" s="36">
        <f t="shared" si="0"/>
        <v>6500</v>
      </c>
      <c r="K5" s="36">
        <f t="shared" si="0"/>
        <v>9130.43</v>
      </c>
      <c r="L5" s="36">
        <f t="shared" si="0"/>
        <v>15756</v>
      </c>
      <c r="M5" s="36">
        <f t="shared" si="0"/>
        <v>15828</v>
      </c>
      <c r="N5" s="36">
        <f>N6+N7</f>
        <v>14466.949999999999</v>
      </c>
      <c r="O5" s="37">
        <f>C5+D5+E5+F5+G5+H5+I5+J5+K5+L5+M5+N5</f>
        <v>99290.28</v>
      </c>
      <c r="P5" s="27">
        <f>O5+O8</f>
        <v>129300</v>
      </c>
      <c r="Q5" s="35" t="s">
        <v>24</v>
      </c>
      <c r="R5" s="24"/>
      <c r="S5" s="25"/>
      <c r="T5" s="5"/>
      <c r="U5" s="5"/>
      <c r="V5" s="5"/>
      <c r="W5" s="5"/>
      <c r="X5" s="5"/>
      <c r="Y5" s="5"/>
      <c r="Z5" s="5"/>
    </row>
    <row r="6" spans="1:26" s="4" customFormat="1" ht="21" customHeight="1">
      <c r="A6" s="61"/>
      <c r="B6" s="55" t="s">
        <v>22</v>
      </c>
      <c r="C6" s="31"/>
      <c r="D6" s="32"/>
      <c r="E6" s="32"/>
      <c r="F6" s="32"/>
      <c r="G6" s="32"/>
      <c r="H6" s="32"/>
      <c r="I6" s="33">
        <f>33083.9+4525</f>
        <v>37608.9</v>
      </c>
      <c r="J6" s="33">
        <v>6500</v>
      </c>
      <c r="K6" s="33">
        <f>502.43+628+8000</f>
        <v>9130.43</v>
      </c>
      <c r="L6" s="33">
        <f>13572+156+2028</f>
        <v>15756</v>
      </c>
      <c r="M6" s="33">
        <f>5572+8000+2100+156</f>
        <v>15828</v>
      </c>
      <c r="N6" s="33">
        <f>(1442+368.9+12656.05)-N7</f>
        <v>1893.949999999999</v>
      </c>
      <c r="O6" s="30">
        <f>C6+D6+E6+F6+G6+H6+I6+J6+K6+L6+M6+N6</f>
        <v>86717.28</v>
      </c>
      <c r="P6" s="25"/>
      <c r="Q6" s="29" t="s">
        <v>22</v>
      </c>
      <c r="R6" s="24"/>
      <c r="S6" s="25"/>
      <c r="T6" s="5"/>
      <c r="U6" s="5"/>
      <c r="V6" s="5"/>
      <c r="W6" s="5"/>
      <c r="X6" s="5"/>
      <c r="Y6" s="5"/>
      <c r="Z6" s="5"/>
    </row>
    <row r="7" spans="1:26" s="4" customFormat="1" ht="21" customHeight="1">
      <c r="A7" s="61"/>
      <c r="B7" s="55" t="s">
        <v>23</v>
      </c>
      <c r="C7" s="31"/>
      <c r="D7" s="32"/>
      <c r="E7" s="32"/>
      <c r="F7" s="32"/>
      <c r="G7" s="32"/>
      <c r="H7" s="32"/>
      <c r="I7" s="33"/>
      <c r="J7" s="33"/>
      <c r="K7" s="33"/>
      <c r="L7" s="33"/>
      <c r="M7" s="33"/>
      <c r="N7" s="33">
        <f>6652.5+5920.5</f>
        <v>12573</v>
      </c>
      <c r="O7" s="30">
        <f>C7+D7+E7+F7+G7+H7+I7+J7+K7+L7+M7+N7</f>
        <v>12573</v>
      </c>
      <c r="P7" s="25"/>
      <c r="Q7" s="29" t="s">
        <v>23</v>
      </c>
      <c r="R7" s="24"/>
      <c r="S7" s="25"/>
      <c r="T7" s="5"/>
      <c r="U7" s="5"/>
      <c r="V7" s="5"/>
      <c r="W7" s="5"/>
      <c r="X7" s="5"/>
      <c r="Y7" s="5"/>
      <c r="Z7" s="5"/>
    </row>
    <row r="8" spans="1:26" s="4" customFormat="1" ht="21" customHeight="1">
      <c r="A8" s="61"/>
      <c r="B8" s="54" t="s">
        <v>25</v>
      </c>
      <c r="C8" s="38"/>
      <c r="D8" s="38"/>
      <c r="E8" s="38"/>
      <c r="F8" s="38"/>
      <c r="G8" s="38"/>
      <c r="H8" s="38"/>
      <c r="I8" s="39">
        <f>75.22+1090.66+1918.05+1307.17</f>
        <v>4391.1</v>
      </c>
      <c r="J8" s="39">
        <v>500</v>
      </c>
      <c r="K8" s="39">
        <f>15.26+221.28+389.16+8145.48+98.39</f>
        <v>8869.57</v>
      </c>
      <c r="L8" s="39">
        <f>31.2+452.4+795.6+3964.8</f>
        <v>5244</v>
      </c>
      <c r="M8" s="39">
        <f>40+500+800+3832</f>
        <v>5172</v>
      </c>
      <c r="N8" s="39">
        <f>36.9+615.08+1160.99+4020.08</f>
        <v>5833.05</v>
      </c>
      <c r="O8" s="37">
        <f>C8+D8+E8+F8+G8+H8+I8+J8+K8+L8+M8+N8</f>
        <v>30009.719999999998</v>
      </c>
      <c r="P8" s="25"/>
      <c r="Q8" s="35" t="s">
        <v>25</v>
      </c>
      <c r="R8" s="24"/>
      <c r="S8" s="25"/>
      <c r="T8" s="5"/>
      <c r="U8" s="5"/>
      <c r="V8" s="5"/>
      <c r="W8" s="5"/>
      <c r="X8" s="5"/>
      <c r="Y8" s="5"/>
      <c r="Z8" s="5"/>
    </row>
    <row r="9" spans="1:26" s="4" customFormat="1" ht="42.75" customHeight="1">
      <c r="A9" s="61"/>
      <c r="B9" s="55" t="s">
        <v>32</v>
      </c>
      <c r="C9" s="34">
        <f>C5+C8</f>
        <v>0</v>
      </c>
      <c r="D9" s="34">
        <f aca="true" t="shared" si="1" ref="D9:O9">D5+D8</f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4">
        <f t="shared" si="1"/>
        <v>0</v>
      </c>
      <c r="I9" s="34">
        <f t="shared" si="1"/>
        <v>42000</v>
      </c>
      <c r="J9" s="34">
        <f t="shared" si="1"/>
        <v>7000</v>
      </c>
      <c r="K9" s="34">
        <f t="shared" si="1"/>
        <v>18000</v>
      </c>
      <c r="L9" s="34">
        <f t="shared" si="1"/>
        <v>21000</v>
      </c>
      <c r="M9" s="34">
        <f t="shared" si="1"/>
        <v>21000</v>
      </c>
      <c r="N9" s="34">
        <f t="shared" si="1"/>
        <v>20300</v>
      </c>
      <c r="O9" s="34">
        <f t="shared" si="1"/>
        <v>129300</v>
      </c>
      <c r="P9" s="25"/>
      <c r="Q9" s="29" t="s">
        <v>32</v>
      </c>
      <c r="R9" s="24"/>
      <c r="S9" s="25"/>
      <c r="T9" s="5"/>
      <c r="U9" s="5"/>
      <c r="V9" s="5"/>
      <c r="W9" s="5"/>
      <c r="X9" s="5"/>
      <c r="Y9" s="5"/>
      <c r="Z9" s="5"/>
    </row>
    <row r="10" spans="1:26" s="4" customFormat="1" ht="33" customHeight="1">
      <c r="A10" s="61"/>
      <c r="B10" s="56" t="s">
        <v>29</v>
      </c>
      <c r="C10" s="42">
        <f>C4-C9</f>
        <v>0</v>
      </c>
      <c r="D10" s="42">
        <f>C10+D4-D9</f>
        <v>0</v>
      </c>
      <c r="E10" s="42">
        <f aca="true" t="shared" si="2" ref="E10:K10">D10+E4-E9</f>
        <v>0</v>
      </c>
      <c r="F10" s="42">
        <f t="shared" si="2"/>
        <v>0</v>
      </c>
      <c r="G10" s="42">
        <f t="shared" si="2"/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>K10+L4-L9</f>
        <v>0</v>
      </c>
      <c r="M10" s="42">
        <f>L10+M4-M9</f>
        <v>0</v>
      </c>
      <c r="N10" s="42">
        <f>M10+N4-N9</f>
        <v>0</v>
      </c>
      <c r="O10" s="42">
        <f>N10+O4-O9</f>
        <v>0</v>
      </c>
      <c r="P10" s="25"/>
      <c r="Q10" s="41" t="s">
        <v>29</v>
      </c>
      <c r="R10" s="24"/>
      <c r="S10" s="25"/>
      <c r="T10" s="5"/>
      <c r="U10" s="5"/>
      <c r="V10" s="5"/>
      <c r="W10" s="5"/>
      <c r="X10" s="5"/>
      <c r="Y10" s="5"/>
      <c r="Z10" s="5"/>
    </row>
    <row r="11" spans="1:26" s="4" customFormat="1" ht="18" customHeight="1">
      <c r="A11" s="61"/>
      <c r="B11" s="5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5"/>
      <c r="Q11" s="40"/>
      <c r="R11" s="24"/>
      <c r="S11" s="25"/>
      <c r="T11" s="5"/>
      <c r="U11" s="5"/>
      <c r="V11" s="5"/>
      <c r="W11" s="5"/>
      <c r="X11" s="5"/>
      <c r="Y11" s="5"/>
      <c r="Z11" s="5"/>
    </row>
    <row r="12" spans="1:26" s="4" customFormat="1" ht="41.25" customHeight="1">
      <c r="A12" s="62">
        <v>2</v>
      </c>
      <c r="B12" s="53" t="s">
        <v>30</v>
      </c>
      <c r="C12" s="18"/>
      <c r="D12" s="18"/>
      <c r="E12" s="18"/>
      <c r="F12" s="18"/>
      <c r="G12" s="18"/>
      <c r="H12" s="18"/>
      <c r="I12" s="19"/>
      <c r="J12" s="19"/>
      <c r="K12" s="19">
        <v>32667.5</v>
      </c>
      <c r="L12" s="19">
        <v>16580</v>
      </c>
      <c r="M12" s="19">
        <f>13652.5</f>
        <v>13652.5</v>
      </c>
      <c r="N12" s="19">
        <v>117400</v>
      </c>
      <c r="O12" s="20">
        <f>SUM(C12:N12)</f>
        <v>180300</v>
      </c>
      <c r="P12" s="25"/>
      <c r="Q12" s="10" t="s">
        <v>30</v>
      </c>
      <c r="R12" s="24"/>
      <c r="S12" s="25"/>
      <c r="T12" s="5"/>
      <c r="U12" s="5"/>
      <c r="V12" s="5"/>
      <c r="W12" s="5"/>
      <c r="X12" s="5"/>
      <c r="Y12" s="5"/>
      <c r="Z12" s="5"/>
    </row>
    <row r="13" spans="1:26" s="11" customFormat="1" ht="34.5" customHeight="1">
      <c r="A13" s="64"/>
      <c r="B13" s="58" t="s">
        <v>0</v>
      </c>
      <c r="C13" s="45">
        <f>C14+C15+C16</f>
        <v>0</v>
      </c>
      <c r="D13" s="45">
        <f aca="true" t="shared" si="3" ref="D13:O13">D14+D15+D16</f>
        <v>0</v>
      </c>
      <c r="E13" s="45">
        <f t="shared" si="3"/>
        <v>0</v>
      </c>
      <c r="F13" s="45">
        <f t="shared" si="3"/>
        <v>0</v>
      </c>
      <c r="G13" s="45">
        <f t="shared" si="3"/>
        <v>0</v>
      </c>
      <c r="H13" s="45">
        <f t="shared" si="3"/>
        <v>0</v>
      </c>
      <c r="I13" s="45">
        <f t="shared" si="3"/>
        <v>0</v>
      </c>
      <c r="J13" s="45">
        <f t="shared" si="3"/>
        <v>0</v>
      </c>
      <c r="K13" s="45">
        <f>K14+K15+K16</f>
        <v>32667.5</v>
      </c>
      <c r="L13" s="45">
        <f t="shared" si="3"/>
        <v>16580</v>
      </c>
      <c r="M13" s="45">
        <f t="shared" si="3"/>
        <v>13652.5</v>
      </c>
      <c r="N13" s="45">
        <f t="shared" si="3"/>
        <v>117400</v>
      </c>
      <c r="O13" s="45">
        <f t="shared" si="3"/>
        <v>180300</v>
      </c>
      <c r="P13" s="1"/>
      <c r="Q13" s="44" t="s"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63"/>
      <c r="B14" s="59" t="s">
        <v>4</v>
      </c>
      <c r="C14" s="9"/>
      <c r="D14" s="9"/>
      <c r="E14" s="9"/>
      <c r="F14" s="9"/>
      <c r="G14" s="9"/>
      <c r="H14" s="9"/>
      <c r="I14" s="9"/>
      <c r="J14" s="9"/>
      <c r="K14" s="9">
        <f>32667.5-9072</f>
        <v>23595.5</v>
      </c>
      <c r="L14" s="9">
        <f>16580</f>
        <v>16580</v>
      </c>
      <c r="M14" s="9">
        <f>1320+1466.5+1245+2305.1+259.9</f>
        <v>6596.5</v>
      </c>
      <c r="N14" s="9">
        <f>241600-2000-124200</f>
        <v>115400</v>
      </c>
      <c r="O14" s="14">
        <f>C14+D14+E14+F14+G14+H14+I14+J14+K14+L14+M14+N14</f>
        <v>162172</v>
      </c>
      <c r="P14" s="1"/>
      <c r="Q14" s="8" t="s">
        <v>4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63"/>
      <c r="B15" s="59" t="s">
        <v>20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2000</v>
      </c>
      <c r="O15" s="14">
        <f>C15+D15+E15+F15+G15+H15+I15+J15+K15+L15+M15+N15</f>
        <v>2000</v>
      </c>
      <c r="P15" s="1"/>
      <c r="Q15" s="8" t="s">
        <v>20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35.25" customHeight="1">
      <c r="A16" s="63"/>
      <c r="B16" s="59" t="s">
        <v>21</v>
      </c>
      <c r="C16" s="9"/>
      <c r="D16" s="9"/>
      <c r="E16" s="9"/>
      <c r="F16" s="9"/>
      <c r="G16" s="9"/>
      <c r="H16" s="9"/>
      <c r="I16" s="9"/>
      <c r="J16" s="9"/>
      <c r="K16" s="9">
        <v>9072</v>
      </c>
      <c r="L16" s="9"/>
      <c r="M16" s="9">
        <v>7056</v>
      </c>
      <c r="N16" s="9"/>
      <c r="O16" s="14">
        <f>C16+D16+E16+F16+G16+H16+I16+J16+K16+L16+M16+N16</f>
        <v>16128</v>
      </c>
      <c r="P16" s="1"/>
      <c r="Q16" s="8" t="s">
        <v>21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s="11" customFormat="1" ht="34.5" customHeight="1">
      <c r="A17" s="64"/>
      <c r="B17" s="56" t="s">
        <v>31</v>
      </c>
      <c r="C17" s="43">
        <f>C12-C13</f>
        <v>0</v>
      </c>
      <c r="D17" s="43">
        <f>C17+D12-D13</f>
        <v>0</v>
      </c>
      <c r="E17" s="43">
        <f aca="true" t="shared" si="4" ref="E17:O17">D17+E12-E13</f>
        <v>0</v>
      </c>
      <c r="F17" s="43">
        <f t="shared" si="4"/>
        <v>0</v>
      </c>
      <c r="G17" s="43">
        <f t="shared" si="4"/>
        <v>0</v>
      </c>
      <c r="H17" s="43">
        <f t="shared" si="4"/>
        <v>0</v>
      </c>
      <c r="I17" s="43">
        <f t="shared" si="4"/>
        <v>0</v>
      </c>
      <c r="J17" s="43">
        <f t="shared" si="4"/>
        <v>0</v>
      </c>
      <c r="K17" s="43">
        <f t="shared" si="4"/>
        <v>0</v>
      </c>
      <c r="L17" s="43">
        <f t="shared" si="4"/>
        <v>0</v>
      </c>
      <c r="M17" s="43">
        <f t="shared" si="4"/>
        <v>0</v>
      </c>
      <c r="N17" s="43">
        <f t="shared" si="4"/>
        <v>0</v>
      </c>
      <c r="O17" s="43">
        <f t="shared" si="4"/>
        <v>0</v>
      </c>
      <c r="P17" s="21"/>
      <c r="Q17" s="41" t="s">
        <v>31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s="11" customFormat="1" ht="18">
      <c r="A18" s="64"/>
      <c r="B18" s="57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21"/>
      <c r="Q18" s="46"/>
      <c r="R18" s="1"/>
      <c r="S18" s="1"/>
      <c r="T18" s="1"/>
      <c r="U18" s="1"/>
      <c r="V18" s="1"/>
      <c r="W18" s="1"/>
      <c r="X18" s="1"/>
      <c r="Y18" s="1"/>
      <c r="Z18" s="1"/>
    </row>
    <row r="19" spans="1:26" s="11" customFormat="1" ht="34.5" customHeight="1">
      <c r="A19" s="62">
        <v>3</v>
      </c>
      <c r="B19" s="53" t="s">
        <v>35</v>
      </c>
      <c r="C19" s="12"/>
      <c r="D19" s="12"/>
      <c r="E19" s="12"/>
      <c r="F19" s="12"/>
      <c r="G19" s="12"/>
      <c r="H19" s="34">
        <v>52157.8</v>
      </c>
      <c r="I19" s="12"/>
      <c r="J19" s="12"/>
      <c r="K19" s="12"/>
      <c r="L19" s="12"/>
      <c r="M19" s="12"/>
      <c r="N19" s="12"/>
      <c r="O19" s="13">
        <f>SUM(C19:N19)</f>
        <v>52157.8</v>
      </c>
      <c r="P19" s="48"/>
      <c r="Q19" s="47"/>
      <c r="R19" s="1"/>
      <c r="S19" s="1"/>
      <c r="T19" s="1"/>
      <c r="U19" s="1"/>
      <c r="V19" s="1"/>
      <c r="W19" s="1"/>
      <c r="X19" s="1"/>
      <c r="Y19" s="1"/>
      <c r="Z19" s="1"/>
    </row>
    <row r="20" spans="1:26" s="11" customFormat="1" ht="34.5" customHeight="1">
      <c r="A20" s="64"/>
      <c r="B20" s="54" t="s">
        <v>24</v>
      </c>
      <c r="C20" s="36"/>
      <c r="D20" s="36"/>
      <c r="E20" s="36"/>
      <c r="F20" s="36"/>
      <c r="G20" s="36"/>
      <c r="H20" s="36">
        <f>15000+19849.75+5210</f>
        <v>40059.75</v>
      </c>
      <c r="I20" s="36"/>
      <c r="J20" s="36"/>
      <c r="K20" s="36"/>
      <c r="L20" s="36"/>
      <c r="M20" s="36"/>
      <c r="N20" s="36"/>
      <c r="O20" s="37">
        <f>C20+D20+E20+F20+G20+H20+I20+J20+K20+L20+M20+N20</f>
        <v>40059.75</v>
      </c>
      <c r="P20" s="48"/>
      <c r="Q20" s="47"/>
      <c r="R20" s="1"/>
      <c r="S20" s="1"/>
      <c r="T20" s="1"/>
      <c r="U20" s="1"/>
      <c r="V20" s="1"/>
      <c r="W20" s="1"/>
      <c r="X20" s="1"/>
      <c r="Y20" s="1"/>
      <c r="Z20" s="1"/>
    </row>
    <row r="21" spans="1:26" s="11" customFormat="1" ht="34.5" customHeight="1">
      <c r="A21" s="64"/>
      <c r="B21" s="54" t="s">
        <v>25</v>
      </c>
      <c r="C21" s="38"/>
      <c r="D21" s="38"/>
      <c r="E21" s="38"/>
      <c r="F21" s="38"/>
      <c r="G21" s="38"/>
      <c r="H21" s="38">
        <f>12098.05</f>
        <v>12098.05</v>
      </c>
      <c r="I21" s="39"/>
      <c r="J21" s="39"/>
      <c r="K21" s="39"/>
      <c r="L21" s="39"/>
      <c r="M21" s="39"/>
      <c r="N21" s="39"/>
      <c r="O21" s="37">
        <f>C21+D21+E21+F21+G21+H21+I21+J21+K21+L21+M21+N21</f>
        <v>12098.05</v>
      </c>
      <c r="P21" s="48"/>
      <c r="Q21" s="47"/>
      <c r="R21" s="1"/>
      <c r="S21" s="1"/>
      <c r="T21" s="1"/>
      <c r="U21" s="1"/>
      <c r="V21" s="1"/>
      <c r="W21" s="1"/>
      <c r="X21" s="1"/>
      <c r="Y21" s="1"/>
      <c r="Z21" s="1"/>
    </row>
    <row r="22" spans="1:26" s="11" customFormat="1" ht="34.5" customHeight="1">
      <c r="A22" s="64"/>
      <c r="B22" s="55" t="s">
        <v>32</v>
      </c>
      <c r="C22" s="34">
        <f aca="true" t="shared" si="5" ref="C22:O22">C20+C21</f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52157.8</v>
      </c>
      <c r="I22" s="34">
        <f t="shared" si="5"/>
        <v>0</v>
      </c>
      <c r="J22" s="34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34">
        <f t="shared" si="5"/>
        <v>0</v>
      </c>
      <c r="O22" s="34">
        <f t="shared" si="5"/>
        <v>52157.8</v>
      </c>
      <c r="P22" s="48"/>
      <c r="Q22" s="47"/>
      <c r="R22" s="1"/>
      <c r="S22" s="1"/>
      <c r="T22" s="1"/>
      <c r="U22" s="1"/>
      <c r="V22" s="1"/>
      <c r="W22" s="1"/>
      <c r="X22" s="1"/>
      <c r="Y22" s="1"/>
      <c r="Z22" s="1"/>
    </row>
    <row r="23" spans="1:26" s="11" customFormat="1" ht="34.5" customHeight="1">
      <c r="A23" s="64"/>
      <c r="B23" s="56" t="s">
        <v>29</v>
      </c>
      <c r="C23" s="42">
        <f>C19-C22</f>
        <v>0</v>
      </c>
      <c r="D23" s="42">
        <f aca="true" t="shared" si="6" ref="D23:O23">C23+D19-D22</f>
        <v>0</v>
      </c>
      <c r="E23" s="42">
        <f t="shared" si="6"/>
        <v>0</v>
      </c>
      <c r="F23" s="42">
        <f t="shared" si="6"/>
        <v>0</v>
      </c>
      <c r="G23" s="42">
        <f t="shared" si="6"/>
        <v>0</v>
      </c>
      <c r="H23" s="42">
        <f t="shared" si="6"/>
        <v>0</v>
      </c>
      <c r="I23" s="42">
        <f t="shared" si="6"/>
        <v>0</v>
      </c>
      <c r="J23" s="42">
        <f t="shared" si="6"/>
        <v>0</v>
      </c>
      <c r="K23" s="42">
        <f t="shared" si="6"/>
        <v>0</v>
      </c>
      <c r="L23" s="42">
        <f t="shared" si="6"/>
        <v>0</v>
      </c>
      <c r="M23" s="42">
        <f t="shared" si="6"/>
        <v>0</v>
      </c>
      <c r="N23" s="42">
        <f t="shared" si="6"/>
        <v>0</v>
      </c>
      <c r="O23" s="42">
        <f t="shared" si="6"/>
        <v>0</v>
      </c>
      <c r="P23" s="48"/>
      <c r="Q23" s="47"/>
      <c r="R23" s="1"/>
      <c r="S23" s="1"/>
      <c r="T23" s="1"/>
      <c r="U23" s="1"/>
      <c r="V23" s="1"/>
      <c r="W23" s="1"/>
      <c r="X23" s="1"/>
      <c r="Y23" s="1"/>
      <c r="Z23" s="1"/>
    </row>
    <row r="24" spans="1:26" s="11" customFormat="1" ht="16.5" customHeight="1">
      <c r="A24" s="64"/>
      <c r="B24" s="57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8"/>
      <c r="Q24" s="47"/>
      <c r="R24" s="1"/>
      <c r="S24" s="1"/>
      <c r="T24" s="1"/>
      <c r="U24" s="1"/>
      <c r="V24" s="1"/>
      <c r="W24" s="1"/>
      <c r="X24" s="1"/>
      <c r="Y24" s="1"/>
      <c r="Z24" s="1"/>
    </row>
    <row r="25" spans="1:26" s="11" customFormat="1" ht="34.5" customHeight="1">
      <c r="A25" s="62">
        <v>4</v>
      </c>
      <c r="B25" s="53" t="s">
        <v>36</v>
      </c>
      <c r="C25" s="18"/>
      <c r="D25" s="18"/>
      <c r="E25" s="18"/>
      <c r="F25" s="18"/>
      <c r="G25" s="18"/>
      <c r="H25" s="18">
        <v>3437.18</v>
      </c>
      <c r="I25" s="19"/>
      <c r="J25" s="19">
        <v>62662.42</v>
      </c>
      <c r="K25" s="19"/>
      <c r="L25" s="19"/>
      <c r="M25" s="19"/>
      <c r="N25" s="19"/>
      <c r="O25" s="20">
        <f>SUM(C25:N25)</f>
        <v>66099.59999999999</v>
      </c>
      <c r="P25" s="48"/>
      <c r="Q25" s="47"/>
      <c r="R25" s="1"/>
      <c r="S25" s="1"/>
      <c r="T25" s="1"/>
      <c r="U25" s="1"/>
      <c r="V25" s="1"/>
      <c r="W25" s="1"/>
      <c r="X25" s="1"/>
      <c r="Y25" s="1"/>
      <c r="Z25" s="1"/>
    </row>
    <row r="26" spans="1:26" s="11" customFormat="1" ht="34.5" customHeight="1">
      <c r="A26" s="64"/>
      <c r="B26" s="60" t="s">
        <v>37</v>
      </c>
      <c r="C26" s="45"/>
      <c r="D26" s="45"/>
      <c r="E26" s="45"/>
      <c r="F26" s="45"/>
      <c r="G26" s="45"/>
      <c r="H26" s="45">
        <v>3437.18</v>
      </c>
      <c r="I26" s="45"/>
      <c r="J26" s="45">
        <v>62662.42</v>
      </c>
      <c r="K26" s="45"/>
      <c r="L26" s="45"/>
      <c r="M26" s="45"/>
      <c r="N26" s="45"/>
      <c r="O26" s="20">
        <f>SUM(C26:N26)</f>
        <v>66099.59999999999</v>
      </c>
      <c r="P26" s="48"/>
      <c r="Q26" s="47"/>
      <c r="R26" s="1"/>
      <c r="S26" s="1"/>
      <c r="T26" s="1"/>
      <c r="U26" s="1"/>
      <c r="V26" s="1"/>
      <c r="W26" s="1"/>
      <c r="X26" s="1"/>
      <c r="Y26" s="1"/>
      <c r="Z26" s="1"/>
    </row>
    <row r="27" spans="1:26" s="11" customFormat="1" ht="34.5" customHeight="1">
      <c r="A27" s="64"/>
      <c r="B27" s="56" t="s">
        <v>41</v>
      </c>
      <c r="C27" s="43">
        <f>C25-C26</f>
        <v>0</v>
      </c>
      <c r="D27" s="43">
        <f aca="true" t="shared" si="7" ref="D27:O27">C27+D25-D26</f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0</v>
      </c>
      <c r="L27" s="43">
        <f t="shared" si="7"/>
        <v>0</v>
      </c>
      <c r="M27" s="43">
        <f t="shared" si="7"/>
        <v>0</v>
      </c>
      <c r="N27" s="43">
        <f t="shared" si="7"/>
        <v>0</v>
      </c>
      <c r="O27" s="43">
        <f t="shared" si="7"/>
        <v>0</v>
      </c>
      <c r="P27" s="48"/>
      <c r="Q27" s="47"/>
      <c r="R27" s="1"/>
      <c r="S27" s="1"/>
      <c r="T27" s="1"/>
      <c r="U27" s="1"/>
      <c r="V27" s="1"/>
      <c r="W27" s="1"/>
      <c r="X27" s="1"/>
      <c r="Y27" s="1"/>
      <c r="Z27" s="1"/>
    </row>
    <row r="28" spans="1:26" s="11" customFormat="1" ht="16.5" customHeight="1">
      <c r="A28" s="64"/>
      <c r="B28" s="5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8"/>
      <c r="Q28" s="47"/>
      <c r="R28" s="1"/>
      <c r="S28" s="1"/>
      <c r="T28" s="1"/>
      <c r="U28" s="1"/>
      <c r="V28" s="1"/>
      <c r="W28" s="1"/>
      <c r="X28" s="1"/>
      <c r="Y28" s="1"/>
      <c r="Z28" s="1"/>
    </row>
    <row r="29" spans="1:26" s="11" customFormat="1" ht="34.5" customHeight="1">
      <c r="A29" s="62">
        <v>5</v>
      </c>
      <c r="B29" s="53" t="s">
        <v>39</v>
      </c>
      <c r="C29" s="18"/>
      <c r="D29" s="18"/>
      <c r="E29" s="18"/>
      <c r="F29" s="18"/>
      <c r="G29" s="18"/>
      <c r="H29" s="18"/>
      <c r="I29" s="19"/>
      <c r="J29" s="19"/>
      <c r="K29" s="19">
        <v>80000</v>
      </c>
      <c r="L29" s="19"/>
      <c r="M29" s="19"/>
      <c r="N29" s="19"/>
      <c r="O29" s="20">
        <f>SUM(C29:N29)</f>
        <v>80000</v>
      </c>
      <c r="P29" s="48"/>
      <c r="Q29" s="47"/>
      <c r="R29" s="1"/>
      <c r="S29" s="1"/>
      <c r="T29" s="1"/>
      <c r="U29" s="1"/>
      <c r="V29" s="1"/>
      <c r="W29" s="1"/>
      <c r="X29" s="1"/>
      <c r="Y29" s="1"/>
      <c r="Z29" s="1"/>
    </row>
    <row r="30" spans="1:26" s="11" customFormat="1" ht="34.5" customHeight="1">
      <c r="A30" s="64"/>
      <c r="B30" s="60" t="s">
        <v>40</v>
      </c>
      <c r="C30" s="45"/>
      <c r="D30" s="45"/>
      <c r="E30" s="45"/>
      <c r="F30" s="45"/>
      <c r="G30" s="45"/>
      <c r="H30" s="45"/>
      <c r="I30" s="45"/>
      <c r="J30" s="45"/>
      <c r="K30" s="45">
        <v>80000</v>
      </c>
      <c r="L30" s="45"/>
      <c r="M30" s="45"/>
      <c r="N30" s="45"/>
      <c r="O30" s="20">
        <f>SUM(C30:N30)</f>
        <v>80000</v>
      </c>
      <c r="P30" s="48"/>
      <c r="Q30" s="47"/>
      <c r="R30" s="1"/>
      <c r="S30" s="1"/>
      <c r="T30" s="1"/>
      <c r="U30" s="1"/>
      <c r="V30" s="1"/>
      <c r="W30" s="1"/>
      <c r="X30" s="1"/>
      <c r="Y30" s="1"/>
      <c r="Z30" s="1"/>
    </row>
    <row r="31" spans="1:26" s="11" customFormat="1" ht="34.5" customHeight="1">
      <c r="A31" s="64"/>
      <c r="B31" s="56" t="s">
        <v>42</v>
      </c>
      <c r="C31" s="43">
        <f>C29-C30</f>
        <v>0</v>
      </c>
      <c r="D31" s="43">
        <f aca="true" t="shared" si="8" ref="D31:O31">C31+D29-D30</f>
        <v>0</v>
      </c>
      <c r="E31" s="43">
        <f t="shared" si="8"/>
        <v>0</v>
      </c>
      <c r="F31" s="43">
        <f t="shared" si="8"/>
        <v>0</v>
      </c>
      <c r="G31" s="43">
        <f t="shared" si="8"/>
        <v>0</v>
      </c>
      <c r="H31" s="43">
        <f t="shared" si="8"/>
        <v>0</v>
      </c>
      <c r="I31" s="43">
        <f t="shared" si="8"/>
        <v>0</v>
      </c>
      <c r="J31" s="43">
        <f t="shared" si="8"/>
        <v>0</v>
      </c>
      <c r="K31" s="43">
        <f t="shared" si="8"/>
        <v>0</v>
      </c>
      <c r="L31" s="43">
        <f t="shared" si="8"/>
        <v>0</v>
      </c>
      <c r="M31" s="43">
        <f t="shared" si="8"/>
        <v>0</v>
      </c>
      <c r="N31" s="43">
        <f t="shared" si="8"/>
        <v>0</v>
      </c>
      <c r="O31" s="43">
        <f t="shared" si="8"/>
        <v>0</v>
      </c>
      <c r="P31" s="48"/>
      <c r="Q31" s="47"/>
      <c r="R31" s="1"/>
      <c r="S31" s="1"/>
      <c r="T31" s="1"/>
      <c r="U31" s="1"/>
      <c r="V31" s="1"/>
      <c r="W31" s="1"/>
      <c r="X31" s="1"/>
      <c r="Y31" s="1"/>
      <c r="Z31" s="1"/>
    </row>
    <row r="32" spans="1:26" s="11" customFormat="1" ht="18.75" customHeight="1">
      <c r="A32" s="64"/>
      <c r="B32" s="5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8"/>
      <c r="Q32" s="47"/>
      <c r="R32" s="1"/>
      <c r="S32" s="1"/>
      <c r="T32" s="1"/>
      <c r="U32" s="1"/>
      <c r="V32" s="1"/>
      <c r="W32" s="1"/>
      <c r="X32" s="1"/>
      <c r="Y32" s="1"/>
      <c r="Z32" s="1"/>
    </row>
    <row r="33" spans="1:26" s="11" customFormat="1" ht="34.5" customHeight="1">
      <c r="A33" s="62">
        <v>6</v>
      </c>
      <c r="B33" s="53" t="s">
        <v>43</v>
      </c>
      <c r="C33" s="18"/>
      <c r="D33" s="18"/>
      <c r="E33" s="18"/>
      <c r="F33" s="18"/>
      <c r="G33" s="18"/>
      <c r="H33" s="18"/>
      <c r="I33" s="19"/>
      <c r="J33" s="19"/>
      <c r="K33" s="19"/>
      <c r="L33" s="19"/>
      <c r="M33" s="19"/>
      <c r="N33" s="19">
        <v>124200</v>
      </c>
      <c r="O33" s="20">
        <f>SUM(C33:N33)</f>
        <v>124200</v>
      </c>
      <c r="P33" s="48"/>
      <c r="Q33" s="47"/>
      <c r="R33" s="1"/>
      <c r="S33" s="1"/>
      <c r="T33" s="1"/>
      <c r="U33" s="1"/>
      <c r="V33" s="1"/>
      <c r="W33" s="1"/>
      <c r="X33" s="1"/>
      <c r="Y33" s="1"/>
      <c r="Z33" s="1"/>
    </row>
    <row r="34" spans="1:26" s="11" customFormat="1" ht="34.5" customHeight="1">
      <c r="A34" s="64"/>
      <c r="B34" s="66" t="s">
        <v>44</v>
      </c>
      <c r="C34" s="34"/>
      <c r="D34" s="34"/>
      <c r="E34" s="34"/>
      <c r="F34" s="34"/>
      <c r="G34" s="34"/>
      <c r="H34" s="34"/>
      <c r="I34" s="67"/>
      <c r="J34" s="67"/>
      <c r="K34" s="67"/>
      <c r="L34" s="67"/>
      <c r="M34" s="67"/>
      <c r="N34" s="67">
        <f>94164</f>
        <v>94164</v>
      </c>
      <c r="O34" s="20">
        <f>SUM(C34:N34)</f>
        <v>94164</v>
      </c>
      <c r="P34" s="48"/>
      <c r="Q34" s="47"/>
      <c r="R34" s="1"/>
      <c r="S34" s="1"/>
      <c r="T34" s="1"/>
      <c r="U34" s="1"/>
      <c r="V34" s="1"/>
      <c r="W34" s="1"/>
      <c r="X34" s="1"/>
      <c r="Y34" s="1"/>
      <c r="Z34" s="1"/>
    </row>
    <row r="35" spans="1:26" s="11" customFormat="1" ht="34.5" customHeight="1">
      <c r="A35" s="64"/>
      <c r="B35" s="60" t="s">
        <v>46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>
        <f>124200-94164</f>
        <v>30036</v>
      </c>
      <c r="O35" s="20">
        <f>SUM(C35:N35)</f>
        <v>30036</v>
      </c>
      <c r="P35" s="48"/>
      <c r="Q35" s="47"/>
      <c r="R35" s="1"/>
      <c r="S35" s="1"/>
      <c r="T35" s="1"/>
      <c r="U35" s="1"/>
      <c r="V35" s="1"/>
      <c r="W35" s="1"/>
      <c r="X35" s="1"/>
      <c r="Y35" s="1"/>
      <c r="Z35" s="1"/>
    </row>
    <row r="36" spans="1:26" s="11" customFormat="1" ht="34.5" customHeight="1">
      <c r="A36" s="64"/>
      <c r="B36" s="56" t="s">
        <v>45</v>
      </c>
      <c r="C36" s="43">
        <f>C33-C35</f>
        <v>0</v>
      </c>
      <c r="D36" s="43">
        <f aca="true" t="shared" si="9" ref="D36:O36">C36+D33-D35</f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>N33-N34-N35</f>
        <v>0</v>
      </c>
      <c r="O36" s="43">
        <f>O33-O34-O35</f>
        <v>0</v>
      </c>
      <c r="P36" s="48"/>
      <c r="Q36" s="47"/>
      <c r="R36" s="1"/>
      <c r="S36" s="1"/>
      <c r="T36" s="1"/>
      <c r="U36" s="1"/>
      <c r="V36" s="1"/>
      <c r="W36" s="1"/>
      <c r="X36" s="1"/>
      <c r="Y36" s="1"/>
      <c r="Z36" s="1"/>
    </row>
    <row r="37" spans="1:26" s="11" customFormat="1" ht="34.5" customHeight="1">
      <c r="A37" s="64"/>
      <c r="B37" s="41" t="s">
        <v>47</v>
      </c>
      <c r="C37" s="43">
        <f>C4+C12+C19+C25+C29+C33</f>
        <v>0</v>
      </c>
      <c r="D37" s="43">
        <f aca="true" t="shared" si="10" ref="D37:N37">D4+D12+D19+D25+D29+D33</f>
        <v>0</v>
      </c>
      <c r="E37" s="43">
        <f t="shared" si="10"/>
        <v>0</v>
      </c>
      <c r="F37" s="43">
        <f t="shared" si="10"/>
        <v>0</v>
      </c>
      <c r="G37" s="43">
        <f t="shared" si="10"/>
        <v>0</v>
      </c>
      <c r="H37" s="43">
        <f t="shared" si="10"/>
        <v>55594.98</v>
      </c>
      <c r="I37" s="43">
        <f t="shared" si="10"/>
        <v>42000</v>
      </c>
      <c r="J37" s="43">
        <f t="shared" si="10"/>
        <v>69662.42</v>
      </c>
      <c r="K37" s="43">
        <f t="shared" si="10"/>
        <v>130667.5</v>
      </c>
      <c r="L37" s="43">
        <f t="shared" si="10"/>
        <v>37580</v>
      </c>
      <c r="M37" s="43">
        <f t="shared" si="10"/>
        <v>34652.5</v>
      </c>
      <c r="N37" s="43">
        <f t="shared" si="10"/>
        <v>261900</v>
      </c>
      <c r="O37" s="43">
        <f>SUM(C37:N37)</f>
        <v>632057.4</v>
      </c>
      <c r="P37" s="48"/>
      <c r="Q37" s="47"/>
      <c r="R37" s="1"/>
      <c r="S37" s="1"/>
      <c r="T37" s="1"/>
      <c r="U37" s="1"/>
      <c r="V37" s="1"/>
      <c r="W37" s="1"/>
      <c r="X37" s="1"/>
      <c r="Y37" s="1"/>
      <c r="Z37" s="1"/>
    </row>
    <row r="38" spans="1:26" s="11" customFormat="1" ht="34.5" customHeight="1">
      <c r="A38" s="65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7"/>
      <c r="R38" s="1"/>
      <c r="S38" s="1"/>
      <c r="T38" s="1"/>
      <c r="U38" s="1"/>
      <c r="V38" s="1"/>
      <c r="W38" s="1"/>
      <c r="X38" s="1"/>
      <c r="Y38" s="1"/>
      <c r="Z38" s="1"/>
    </row>
    <row r="39" spans="1:19" ht="18">
      <c r="A39" s="28"/>
      <c r="B39" s="47" t="s">
        <v>5</v>
      </c>
      <c r="C39" s="68" t="s">
        <v>6</v>
      </c>
      <c r="E39" s="16"/>
      <c r="H39" s="16"/>
      <c r="I39" s="16"/>
      <c r="K39" s="16"/>
      <c r="L39" s="16"/>
      <c r="M39" s="16"/>
      <c r="N39" s="16"/>
      <c r="O39" s="16"/>
      <c r="P39" s="1"/>
      <c r="Q39" s="1"/>
      <c r="R39" s="1"/>
      <c r="S39" s="1"/>
    </row>
    <row r="40" spans="1:15" ht="18">
      <c r="A40" s="28"/>
      <c r="B40" s="47"/>
      <c r="C40" s="68"/>
      <c r="D40" s="16"/>
      <c r="E40" s="16"/>
      <c r="H40" s="16"/>
      <c r="J40" s="16"/>
      <c r="O40" s="16"/>
    </row>
    <row r="41" spans="1:14" ht="18">
      <c r="A41" s="28"/>
      <c r="B41" s="47" t="s">
        <v>7</v>
      </c>
      <c r="C41" s="68" t="s">
        <v>8</v>
      </c>
      <c r="H41" s="16"/>
      <c r="I41" s="16"/>
      <c r="J41" s="16"/>
      <c r="K41" s="16"/>
      <c r="L41" s="16"/>
      <c r="M41" s="16"/>
      <c r="N41" s="16"/>
    </row>
    <row r="42" ht="18">
      <c r="A42" s="28"/>
    </row>
    <row r="43" spans="1:15" ht="18">
      <c r="A43" s="28"/>
      <c r="N43" s="16"/>
      <c r="O43" s="16"/>
    </row>
    <row r="44" spans="14:15" ht="18">
      <c r="N44" s="16"/>
      <c r="O44" s="16"/>
    </row>
    <row r="45" spans="14:15" ht="18">
      <c r="N45" s="16"/>
      <c r="O45" s="16"/>
    </row>
    <row r="46" spans="14:15" ht="18">
      <c r="N46" s="16"/>
      <c r="O46" s="16"/>
    </row>
    <row r="47" spans="14:17" ht="18">
      <c r="N47" s="16"/>
      <c r="O47" s="16"/>
      <c r="Q47" s="22"/>
    </row>
  </sheetData>
  <sheetProtection/>
  <mergeCells count="2">
    <mergeCell ref="B2:C2"/>
    <mergeCell ref="B1:N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2017-12-29T14:20:34Z</cp:lastPrinted>
  <dcterms:created xsi:type="dcterms:W3CDTF">1996-10-08T23:32:33Z</dcterms:created>
  <dcterms:modified xsi:type="dcterms:W3CDTF">2018-01-07T18:22:35Z</dcterms:modified>
  <cp:category/>
  <cp:version/>
  <cp:contentType/>
  <cp:contentStatus/>
</cp:coreProperties>
</file>