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'Лист3'!$A$1:$Q$27</definedName>
  </definedNames>
  <calcPr fullCalcOnLoad="1"/>
</workbook>
</file>

<file path=xl/sharedStrings.xml><?xml version="1.0" encoding="utf-8"?>
<sst xmlns="http://schemas.openxmlformats.org/spreadsheetml/2006/main" count="67" uniqueCount="42">
  <si>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</si>
  <si>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</si>
  <si>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</si>
  <si>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</si>
  <si>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</si>
  <si>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</si>
  <si>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</si>
  <si>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</si>
  <si>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</si>
  <si>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</si>
  <si>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</si>
  <si>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</si>
  <si>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итого</t>
  </si>
  <si>
    <t>субвенции</t>
  </si>
  <si>
    <t>м/б з/пл</t>
  </si>
  <si>
    <t>м/б прочие</t>
  </si>
  <si>
    <t>аренда</t>
  </si>
  <si>
    <t>внеб пит</t>
  </si>
  <si>
    <t>несов</t>
  </si>
  <si>
    <t>лагерь обл</t>
  </si>
  <si>
    <t>ВСЕГО</t>
  </si>
  <si>
    <t>из них внебюджет</t>
  </si>
  <si>
    <t>из них бюджет</t>
  </si>
  <si>
    <t>ИТОГО</t>
  </si>
  <si>
    <t>из бюджета областные</t>
  </si>
  <si>
    <t>из бюджета местные</t>
  </si>
  <si>
    <t>612 питание</t>
  </si>
  <si>
    <t>лимиты</t>
  </si>
  <si>
    <t>ост.фин-я</t>
  </si>
  <si>
    <t>мун.зад</t>
  </si>
  <si>
    <t>субсидии</t>
  </si>
  <si>
    <t>612 з/п кухня</t>
  </si>
  <si>
    <t>612 з/п авто</t>
  </si>
  <si>
    <t>612 авто</t>
  </si>
  <si>
    <t>612 вода</t>
  </si>
  <si>
    <t>из бюжтета 612 субсидии</t>
  </si>
  <si>
    <t>лагерь мб</t>
  </si>
  <si>
    <t>Доп.КР</t>
  </si>
  <si>
    <t>Финансирование МБОУ Ясиновская СОШ за   2019 год</t>
  </si>
  <si>
    <t>кружк работа</t>
  </si>
  <si>
    <t>кр.работа</t>
  </si>
  <si>
    <t>из них м/б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</si>
</sst>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0" fontId="1" fillId="6" borderId="11" xfId="0" applyFont="1" applyFill="1" applyBorder="1" applyAlignment="1">
      <alignment/>
    </xf>
    <xf numFmtId="2" fontId="0" fillId="6" borderId="11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3"/>
  <sheetViews>
    <sheetView tabSelected="1" view="pageBreakPreview" zoomScaleSheetLayoutView="100" zoomScalePageLayoutView="0" workbookViewId="0" topLeftCell="B1">
      <selection activeCell="Q22" sqref="Q22"/>
    </sheetView>
  </sheetViews>
  <sheetFormatPr defaultColWidth="9.140625" defaultRowHeight="12.75"/>
  <cols>
    <col min="3" max="3" width="11.57421875" style="0" bestFit="1" customWidth="1"/>
    <col min="4" max="4" width="11.57421875" style="0" customWidth="1"/>
    <col min="5" max="5" width="12.140625" style="0" customWidth="1"/>
    <col min="6" max="6" width="10.57421875" style="0" bestFit="1" customWidth="1"/>
    <col min="7" max="7" width="10.57421875" style="0" customWidth="1"/>
    <col min="8" max="8" width="9.28125" style="0" bestFit="1" customWidth="1"/>
    <col min="9" max="9" width="9.57421875" style="0" bestFit="1" customWidth="1"/>
    <col min="10" max="10" width="11.140625" style="0" customWidth="1"/>
    <col min="11" max="11" width="10.7109375" style="0" customWidth="1"/>
    <col min="12" max="12" width="10.140625" style="0" customWidth="1"/>
    <col min="13" max="13" width="10.57421875" style="0" bestFit="1" customWidth="1"/>
    <col min="14" max="14" width="10.00390625" style="0" customWidth="1"/>
    <col min="15" max="15" width="9.28125" style="0" bestFit="1" customWidth="1"/>
    <col min="16" max="16" width="9.8515625" style="0" customWidth="1"/>
    <col min="17" max="17" width="11.7109375" style="0" customWidth="1"/>
    <col min="18" max="18" width="14.57421875" style="0" customWidth="1"/>
    <col min="19" max="19" width="11.28125" style="0" customWidth="1"/>
  </cols>
  <sheetData>
    <row r="2" spans="3:4" ht="12.75">
      <c r="C2" s="2" t="s">
        <v>38</v>
      </c>
      <c r="D2" s="2"/>
    </row>
    <row r="3" spans="2:17" ht="12.75">
      <c r="B3" s="1"/>
      <c r="C3" s="3" t="s">
        <v>13</v>
      </c>
      <c r="D3" s="3" t="s">
        <v>39</v>
      </c>
      <c r="E3" s="3" t="s">
        <v>14</v>
      </c>
      <c r="F3" s="3" t="s">
        <v>15</v>
      </c>
      <c r="G3" s="3" t="s">
        <v>18</v>
      </c>
      <c r="H3" s="4" t="s">
        <v>16</v>
      </c>
      <c r="I3" s="4" t="s">
        <v>32</v>
      </c>
      <c r="J3" s="4" t="s">
        <v>31</v>
      </c>
      <c r="K3" s="4" t="s">
        <v>17</v>
      </c>
      <c r="L3" s="8" t="s">
        <v>26</v>
      </c>
      <c r="M3" s="8" t="s">
        <v>33</v>
      </c>
      <c r="N3" s="8" t="s">
        <v>34</v>
      </c>
      <c r="O3" s="8" t="s">
        <v>19</v>
      </c>
      <c r="P3" s="8" t="s">
        <v>36</v>
      </c>
      <c r="Q3" s="11" t="s">
        <v>20</v>
      </c>
    </row>
    <row r="4" spans="2:17" ht="12.75">
      <c r="B4" s="3" t="s">
        <v>0</v>
      </c>
      <c r="C4" s="10">
        <v>795000</v>
      </c>
      <c r="D4" s="10">
        <v>15000</v>
      </c>
      <c r="E4" s="10">
        <v>90000</v>
      </c>
      <c r="F4" s="10">
        <v>74513.77</v>
      </c>
      <c r="G4" s="10"/>
      <c r="H4" s="6"/>
      <c r="I4" s="6">
        <v>16000</v>
      </c>
      <c r="J4" s="6">
        <v>21000</v>
      </c>
      <c r="K4" s="6">
        <v>34600</v>
      </c>
      <c r="L4" s="10"/>
      <c r="M4" s="10">
        <v>808</v>
      </c>
      <c r="N4" s="10"/>
      <c r="O4" s="10"/>
      <c r="P4" s="10"/>
      <c r="Q4" s="7">
        <f aca="true" t="shared" si="0" ref="Q4:Q16">SUM(C4:P4)</f>
        <v>1046921.77</v>
      </c>
    </row>
    <row r="5" spans="2:17" ht="12.75">
      <c r="B5" s="3" t="s">
        <v>1</v>
      </c>
      <c r="C5" s="10">
        <v>820000</v>
      </c>
      <c r="D5" s="10">
        <v>15000</v>
      </c>
      <c r="E5" s="10">
        <v>135000</v>
      </c>
      <c r="F5" s="10">
        <v>252876.7</v>
      </c>
      <c r="G5" s="10"/>
      <c r="H5" s="6">
        <v>1497.78</v>
      </c>
      <c r="I5" s="6">
        <v>23000</v>
      </c>
      <c r="J5" s="6">
        <v>31000</v>
      </c>
      <c r="K5" s="6">
        <v>38890</v>
      </c>
      <c r="L5" s="10">
        <v>96272.39</v>
      </c>
      <c r="M5" s="10">
        <v>22334</v>
      </c>
      <c r="N5" s="10"/>
      <c r="O5" s="10"/>
      <c r="P5" s="10"/>
      <c r="Q5" s="7">
        <f t="shared" si="0"/>
        <v>1435870.8699999999</v>
      </c>
    </row>
    <row r="6" spans="2:17" ht="12.75">
      <c r="B6" s="3" t="s">
        <v>2</v>
      </c>
      <c r="C6" s="10">
        <v>820000</v>
      </c>
      <c r="D6" s="10">
        <v>15000</v>
      </c>
      <c r="E6" s="10">
        <v>135000</v>
      </c>
      <c r="F6" s="10">
        <v>245691.02</v>
      </c>
      <c r="G6" s="10"/>
      <c r="H6" s="6"/>
      <c r="I6" s="6">
        <v>23000</v>
      </c>
      <c r="J6" s="6">
        <v>31000</v>
      </c>
      <c r="K6" s="6">
        <v>30845</v>
      </c>
      <c r="L6" s="10">
        <v>35352.3</v>
      </c>
      <c r="M6" s="10">
        <v>34458</v>
      </c>
      <c r="N6" s="10"/>
      <c r="O6" s="10"/>
      <c r="P6" s="10"/>
      <c r="Q6" s="7">
        <f t="shared" si="0"/>
        <v>1370346.32</v>
      </c>
    </row>
    <row r="7" spans="2:17" ht="12.75">
      <c r="B7" s="3" t="s">
        <v>3</v>
      </c>
      <c r="C7" s="10">
        <v>850000</v>
      </c>
      <c r="D7" s="10">
        <v>15000</v>
      </c>
      <c r="E7" s="10">
        <v>180000</v>
      </c>
      <c r="F7" s="10">
        <v>277422.17</v>
      </c>
      <c r="G7" s="10"/>
      <c r="H7" s="6"/>
      <c r="I7" s="6">
        <v>36000</v>
      </c>
      <c r="J7" s="6">
        <v>48000</v>
      </c>
      <c r="K7" s="6">
        <v>35325</v>
      </c>
      <c r="L7" s="10">
        <v>26944.84</v>
      </c>
      <c r="M7" s="10">
        <v>59556.74</v>
      </c>
      <c r="N7" s="10"/>
      <c r="O7" s="10"/>
      <c r="P7" s="10"/>
      <c r="Q7" s="7">
        <f t="shared" si="0"/>
        <v>1528248.75</v>
      </c>
    </row>
    <row r="8" spans="2:17" ht="12.75">
      <c r="B8" s="3" t="s">
        <v>4</v>
      </c>
      <c r="C8" s="10">
        <v>1000000</v>
      </c>
      <c r="D8" s="10">
        <v>15000</v>
      </c>
      <c r="E8" s="10">
        <v>30000</v>
      </c>
      <c r="F8" s="10">
        <v>157285.22</v>
      </c>
      <c r="G8" s="10"/>
      <c r="H8" s="6"/>
      <c r="I8" s="6"/>
      <c r="J8" s="6"/>
      <c r="K8" s="6">
        <v>17630</v>
      </c>
      <c r="L8" s="10">
        <v>32737.06</v>
      </c>
      <c r="M8" s="10">
        <v>42102</v>
      </c>
      <c r="N8" s="10">
        <v>2275</v>
      </c>
      <c r="O8" s="10"/>
      <c r="P8" s="10"/>
      <c r="Q8" s="7">
        <f t="shared" si="0"/>
        <v>1297029.28</v>
      </c>
    </row>
    <row r="9" spans="2:17" ht="12.75">
      <c r="B9" s="3" t="s">
        <v>5</v>
      </c>
      <c r="C9" s="10">
        <v>2100000</v>
      </c>
      <c r="D9" s="10">
        <v>5000</v>
      </c>
      <c r="E9" s="10">
        <v>135000</v>
      </c>
      <c r="F9" s="10">
        <v>131755.71</v>
      </c>
      <c r="G9" s="10">
        <v>47380.29</v>
      </c>
      <c r="H9" s="6"/>
      <c r="I9" s="6">
        <v>23000</v>
      </c>
      <c r="J9" s="6">
        <v>31000</v>
      </c>
      <c r="K9" s="6">
        <v>2645</v>
      </c>
      <c r="L9" s="10">
        <v>10297.81</v>
      </c>
      <c r="M9" s="10">
        <v>42808</v>
      </c>
      <c r="N9" s="10"/>
      <c r="O9" s="10"/>
      <c r="P9" s="10">
        <v>4089.53</v>
      </c>
      <c r="Q9" s="7">
        <f t="shared" si="0"/>
        <v>2532976.34</v>
      </c>
    </row>
    <row r="10" spans="2:17" ht="12.75">
      <c r="B10" s="3" t="s">
        <v>6</v>
      </c>
      <c r="C10" s="10">
        <v>900000</v>
      </c>
      <c r="D10" s="10">
        <v>0</v>
      </c>
      <c r="E10" s="10">
        <v>206000</v>
      </c>
      <c r="F10" s="10">
        <v>217195.77</v>
      </c>
      <c r="G10" s="10">
        <v>0</v>
      </c>
      <c r="H10" s="6">
        <v>0</v>
      </c>
      <c r="I10" s="6">
        <v>45000</v>
      </c>
      <c r="J10" s="6">
        <v>63000</v>
      </c>
      <c r="K10" s="6">
        <v>0</v>
      </c>
      <c r="L10" s="10">
        <v>5439.72</v>
      </c>
      <c r="M10" s="10">
        <v>16595.87</v>
      </c>
      <c r="N10" s="10">
        <v>0</v>
      </c>
      <c r="O10" s="10">
        <v>74555.19</v>
      </c>
      <c r="P10" s="10">
        <v>0</v>
      </c>
      <c r="Q10" s="7">
        <f t="shared" si="0"/>
        <v>1527786.55</v>
      </c>
    </row>
    <row r="11" spans="2:17" ht="12.75">
      <c r="B11" s="3" t="s">
        <v>7</v>
      </c>
      <c r="C11" s="10">
        <v>100000</v>
      </c>
      <c r="D11" s="10">
        <v>0</v>
      </c>
      <c r="E11" s="10">
        <v>80000</v>
      </c>
      <c r="F11" s="10">
        <v>44552.51</v>
      </c>
      <c r="G11" s="10">
        <v>0</v>
      </c>
      <c r="H11" s="6">
        <v>0</v>
      </c>
      <c r="I11" s="6">
        <v>7000</v>
      </c>
      <c r="J11" s="6">
        <v>7000</v>
      </c>
      <c r="K11" s="6">
        <v>7030</v>
      </c>
      <c r="L11" s="10"/>
      <c r="M11" s="10"/>
      <c r="N11" s="10"/>
      <c r="O11" s="10"/>
      <c r="P11" s="10"/>
      <c r="Q11" s="7">
        <f t="shared" si="0"/>
        <v>245582.51</v>
      </c>
    </row>
    <row r="12" spans="2:17" ht="12.75">
      <c r="B12" s="3" t="s">
        <v>8</v>
      </c>
      <c r="C12" s="10">
        <v>850000</v>
      </c>
      <c r="D12" s="10">
        <v>10000</v>
      </c>
      <c r="E12" s="10">
        <v>120000</v>
      </c>
      <c r="F12" s="10">
        <v>24519.22</v>
      </c>
      <c r="G12" s="10"/>
      <c r="H12" s="6"/>
      <c r="I12" s="6">
        <v>27000</v>
      </c>
      <c r="J12" s="6">
        <v>30000</v>
      </c>
      <c r="K12" s="6">
        <v>57525</v>
      </c>
      <c r="L12" s="10">
        <v>21700</v>
      </c>
      <c r="M12" s="10">
        <v>3840</v>
      </c>
      <c r="N12" s="10"/>
      <c r="O12" s="10"/>
      <c r="P12" s="10"/>
      <c r="Q12" s="7">
        <f t="shared" si="0"/>
        <v>1144584.22</v>
      </c>
    </row>
    <row r="13" spans="2:17" ht="12.75">
      <c r="B13" s="3" t="s">
        <v>9</v>
      </c>
      <c r="C13" s="10">
        <v>850000</v>
      </c>
      <c r="D13" s="10">
        <v>10000</v>
      </c>
      <c r="E13" s="10">
        <v>120000</v>
      </c>
      <c r="F13" s="10">
        <v>135738.05</v>
      </c>
      <c r="G13" s="10"/>
      <c r="H13" s="6"/>
      <c r="I13" s="6">
        <v>22000</v>
      </c>
      <c r="J13" s="6">
        <v>30000</v>
      </c>
      <c r="K13" s="6">
        <v>34475</v>
      </c>
      <c r="L13" s="10">
        <v>64600</v>
      </c>
      <c r="M13" s="10">
        <v>46694</v>
      </c>
      <c r="N13" s="10"/>
      <c r="O13" s="10"/>
      <c r="P13" s="10"/>
      <c r="Q13" s="7">
        <f>SUM(C13:P13)</f>
        <v>1313507.05</v>
      </c>
    </row>
    <row r="14" spans="2:17" ht="12.75">
      <c r="B14" s="3" t="s">
        <v>10</v>
      </c>
      <c r="C14" s="10">
        <v>850000</v>
      </c>
      <c r="D14" s="10">
        <v>10000</v>
      </c>
      <c r="E14" s="10">
        <f>90000+30000</f>
        <v>120000</v>
      </c>
      <c r="F14" s="10">
        <v>151327.43</v>
      </c>
      <c r="G14" s="10"/>
      <c r="H14" s="6"/>
      <c r="I14" s="6">
        <f>17000+5000</f>
        <v>22000</v>
      </c>
      <c r="J14" s="6">
        <f>23000+7000</f>
        <v>30000</v>
      </c>
      <c r="K14" s="6">
        <v>40090</v>
      </c>
      <c r="L14" s="10">
        <v>50095.62</v>
      </c>
      <c r="M14" s="10">
        <v>49872.05</v>
      </c>
      <c r="N14" s="10"/>
      <c r="O14" s="10"/>
      <c r="P14" s="10"/>
      <c r="Q14" s="7">
        <f t="shared" si="0"/>
        <v>1323385.1</v>
      </c>
    </row>
    <row r="15" spans="2:17" ht="12.75">
      <c r="B15" s="3" t="s">
        <v>11</v>
      </c>
      <c r="C15" s="10">
        <v>831500</v>
      </c>
      <c r="D15" s="10">
        <v>66000</v>
      </c>
      <c r="E15" s="10">
        <f>63900+23800</f>
        <v>87700</v>
      </c>
      <c r="F15" s="10">
        <v>765022.43</v>
      </c>
      <c r="G15" s="10"/>
      <c r="H15" s="6">
        <v>7488.9</v>
      </c>
      <c r="I15" s="6">
        <v>22900</v>
      </c>
      <c r="J15" s="6">
        <v>39100</v>
      </c>
      <c r="K15" s="6">
        <v>54755</v>
      </c>
      <c r="L15" s="10">
        <v>85260.26</v>
      </c>
      <c r="M15" s="10">
        <v>108931.34</v>
      </c>
      <c r="N15" s="10">
        <v>25</v>
      </c>
      <c r="O15" s="10"/>
      <c r="P15" s="10"/>
      <c r="Q15" s="7">
        <f t="shared" si="0"/>
        <v>2068682.9300000002</v>
      </c>
    </row>
    <row r="16" spans="1:17" ht="12.75">
      <c r="A16" s="2"/>
      <c r="B16" s="3" t="s">
        <v>12</v>
      </c>
      <c r="C16" s="9">
        <f aca="true" t="shared" si="1" ref="C16:P16">SUM(C4:C15)</f>
        <v>10766500</v>
      </c>
      <c r="D16" s="9">
        <f t="shared" si="1"/>
        <v>176000</v>
      </c>
      <c r="E16" s="9">
        <f t="shared" si="1"/>
        <v>1438700</v>
      </c>
      <c r="F16" s="9">
        <f t="shared" si="1"/>
        <v>2477900</v>
      </c>
      <c r="G16" s="9">
        <f t="shared" si="1"/>
        <v>47380.29</v>
      </c>
      <c r="H16" s="5">
        <f t="shared" si="1"/>
        <v>8986.68</v>
      </c>
      <c r="I16" s="5">
        <f t="shared" si="1"/>
        <v>266900</v>
      </c>
      <c r="J16" s="5">
        <f t="shared" si="1"/>
        <v>361100</v>
      </c>
      <c r="K16" s="5">
        <f t="shared" si="1"/>
        <v>353810</v>
      </c>
      <c r="L16" s="9">
        <f t="shared" si="1"/>
        <v>428700</v>
      </c>
      <c r="M16" s="9">
        <f t="shared" si="1"/>
        <v>428000</v>
      </c>
      <c r="N16" s="9">
        <f t="shared" si="1"/>
        <v>2300</v>
      </c>
      <c r="O16" s="9">
        <f t="shared" si="1"/>
        <v>74555.19</v>
      </c>
      <c r="P16" s="9">
        <f t="shared" si="1"/>
        <v>4089.53</v>
      </c>
      <c r="Q16" s="7">
        <f t="shared" si="0"/>
        <v>16834921.69</v>
      </c>
    </row>
    <row r="17" spans="2:16" ht="12.75">
      <c r="B17" s="19"/>
      <c r="C17" s="20" t="s">
        <v>29</v>
      </c>
      <c r="D17" s="20" t="s">
        <v>30</v>
      </c>
      <c r="E17" s="20" t="s">
        <v>29</v>
      </c>
      <c r="F17" s="20" t="s">
        <v>29</v>
      </c>
      <c r="G17" s="21" t="s">
        <v>30</v>
      </c>
      <c r="H17" s="21" t="s">
        <v>16</v>
      </c>
      <c r="I17" s="21" t="s">
        <v>30</v>
      </c>
      <c r="J17" s="21" t="s">
        <v>30</v>
      </c>
      <c r="K17" s="21" t="s">
        <v>17</v>
      </c>
      <c r="L17" s="21" t="s">
        <v>30</v>
      </c>
      <c r="M17" s="21" t="s">
        <v>30</v>
      </c>
      <c r="N17" s="21" t="s">
        <v>30</v>
      </c>
      <c r="O17" s="21" t="s">
        <v>30</v>
      </c>
      <c r="P17" s="21" t="s">
        <v>30</v>
      </c>
    </row>
    <row r="18" spans="2:17" ht="12.75">
      <c r="B18" s="14"/>
      <c r="C18" s="15"/>
      <c r="D18" s="15"/>
      <c r="E18" s="15"/>
      <c r="F18" s="15"/>
      <c r="N18" s="18" t="s">
        <v>21</v>
      </c>
      <c r="O18" s="18"/>
      <c r="P18" s="18"/>
      <c r="Q18" s="5">
        <f>H16+K16</f>
        <v>362796.68</v>
      </c>
    </row>
    <row r="19" spans="14:17" ht="12.75">
      <c r="N19" s="8" t="s">
        <v>22</v>
      </c>
      <c r="O19" s="8"/>
      <c r="P19" s="8"/>
      <c r="Q19" s="9">
        <f>C16+D16+E16+F16+G16+I16+J16+L16+M16+N16+O16+P16</f>
        <v>16472125.009999998</v>
      </c>
    </row>
    <row r="20" spans="11:17" ht="12.75">
      <c r="K20" s="12"/>
      <c r="N20" s="11" t="s">
        <v>23</v>
      </c>
      <c r="O20" s="11"/>
      <c r="P20" s="11"/>
      <c r="Q20" s="7">
        <f>SUM(Q18:Q19)</f>
        <v>16834921.689999998</v>
      </c>
    </row>
    <row r="21" spans="3:17" ht="12.75">
      <c r="C21" s="12"/>
      <c r="D21" s="12"/>
      <c r="N21" s="3" t="s">
        <v>24</v>
      </c>
      <c r="O21" s="3"/>
      <c r="P21" s="3"/>
      <c r="Q21" s="13">
        <f>C16+O16+D16</f>
        <v>11017055.19</v>
      </c>
    </row>
    <row r="22" spans="14:17" ht="12.75">
      <c r="N22" s="3" t="s">
        <v>25</v>
      </c>
      <c r="O22" s="3"/>
      <c r="P22" s="3"/>
      <c r="Q22" s="13">
        <f>E16+F16+G16+I16+J16+L16+M16+N16+P16</f>
        <v>5455069.82</v>
      </c>
    </row>
    <row r="23" spans="14:18" ht="12.75">
      <c r="N23" s="1" t="s">
        <v>35</v>
      </c>
      <c r="O23" s="1"/>
      <c r="P23" s="1"/>
      <c r="Q23" s="16">
        <f>G16+I16+J16+L16+M16+N16+O16+P16+D16</f>
        <v>1789025.01</v>
      </c>
      <c r="R23" s="12"/>
    </row>
    <row r="24" spans="2:19" ht="12.75">
      <c r="B24" s="1" t="s">
        <v>27</v>
      </c>
      <c r="C24" s="17">
        <f>10685600+144100-63200</f>
        <v>10766500</v>
      </c>
      <c r="D24" s="17">
        <f>126000+50000</f>
        <v>176000</v>
      </c>
      <c r="E24" s="17">
        <f>871700+272800+282500+11700</f>
        <v>1438700</v>
      </c>
      <c r="F24" s="17">
        <f>1582000+355000+334800+206100</f>
        <v>2477900</v>
      </c>
      <c r="G24" s="17">
        <f>47100+300-19.71</f>
        <v>47380.29</v>
      </c>
      <c r="H24" s="16">
        <f>748.89*12</f>
        <v>8986.68</v>
      </c>
      <c r="I24" s="16">
        <f>168100+55000+38900+4900</f>
        <v>266900</v>
      </c>
      <c r="J24" s="17">
        <f>224300+73300+55400+8100</f>
        <v>361100</v>
      </c>
      <c r="K24" s="22">
        <v>353810</v>
      </c>
      <c r="L24" s="17">
        <f>268400+96200+64100</f>
        <v>428700</v>
      </c>
      <c r="M24" s="17">
        <f>355900+52100+20000</f>
        <v>428000</v>
      </c>
      <c r="N24" s="17">
        <v>2300</v>
      </c>
      <c r="O24" s="17">
        <v>74555.19</v>
      </c>
      <c r="P24" s="17">
        <v>4089.53</v>
      </c>
      <c r="Q24" s="16">
        <f>SUM(C24:P24)</f>
        <v>16834921.69</v>
      </c>
      <c r="R24" s="24" t="s">
        <v>41</v>
      </c>
      <c r="S24" s="16">
        <f>E24+F24+G24+I24+J24+L24+M24+N24+P24</f>
        <v>5455069.82</v>
      </c>
    </row>
    <row r="25" spans="2:19" ht="12.75">
      <c r="B25" s="1" t="s">
        <v>28</v>
      </c>
      <c r="C25" s="16">
        <f>C24-C16</f>
        <v>0</v>
      </c>
      <c r="D25" s="16">
        <f>D24-D16</f>
        <v>0</v>
      </c>
      <c r="E25" s="16">
        <f aca="true" t="shared" si="2" ref="E25:Q25">E24-E16</f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7">
        <f t="shared" si="2"/>
        <v>0</v>
      </c>
      <c r="J25" s="17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2"/>
      <c r="S25" s="12"/>
    </row>
    <row r="26" spans="2:17" ht="12.75">
      <c r="B26" s="23" t="s">
        <v>37</v>
      </c>
      <c r="C26" s="23"/>
      <c r="D26" s="23">
        <v>907055</v>
      </c>
      <c r="E26" s="23"/>
      <c r="F26" s="23"/>
      <c r="G26" s="23">
        <v>907003</v>
      </c>
      <c r="H26" s="23"/>
      <c r="I26" s="23">
        <v>907019</v>
      </c>
      <c r="J26" s="23">
        <v>907020</v>
      </c>
      <c r="K26" s="23"/>
      <c r="L26" s="23">
        <v>907020</v>
      </c>
      <c r="M26" s="23">
        <v>907019</v>
      </c>
      <c r="N26" s="23">
        <v>907001</v>
      </c>
      <c r="O26" s="23">
        <v>907001</v>
      </c>
      <c r="P26" s="23">
        <v>907001</v>
      </c>
      <c r="Q26" s="23"/>
    </row>
    <row r="27" spans="3:16" ht="12.75">
      <c r="C27" s="3" t="s">
        <v>13</v>
      </c>
      <c r="D27" s="3" t="s">
        <v>40</v>
      </c>
      <c r="E27" s="3" t="s">
        <v>14</v>
      </c>
      <c r="F27" s="3" t="s">
        <v>15</v>
      </c>
      <c r="G27" s="3" t="s">
        <v>18</v>
      </c>
      <c r="H27" s="4" t="s">
        <v>16</v>
      </c>
      <c r="I27" s="4" t="s">
        <v>32</v>
      </c>
      <c r="J27" s="4" t="s">
        <v>31</v>
      </c>
      <c r="K27" s="4" t="s">
        <v>17</v>
      </c>
      <c r="L27" s="8" t="s">
        <v>26</v>
      </c>
      <c r="M27" s="8" t="s">
        <v>33</v>
      </c>
      <c r="N27" s="8" t="s">
        <v>34</v>
      </c>
      <c r="O27" s="8" t="s">
        <v>19</v>
      </c>
      <c r="P27" s="8" t="s">
        <v>36</v>
      </c>
    </row>
    <row r="28" ht="12.75">
      <c r="Q28" s="12"/>
    </row>
    <row r="29" ht="12.75">
      <c r="O29" s="12"/>
    </row>
    <row r="30" spans="15:17" ht="12.75">
      <c r="O30" s="12">
        <f>O24+P24</f>
        <v>78644.72</v>
      </c>
      <c r="Q30" s="12"/>
    </row>
    <row r="32" ht="12.75">
      <c r="I32" s="12"/>
    </row>
    <row r="33" spans="15:16" ht="12.75">
      <c r="O33" s="12"/>
      <c r="P33" s="12"/>
    </row>
    <row r="35" ht="12.75">
      <c r="F35" s="12"/>
    </row>
    <row r="36" spans="6:17" ht="12.75">
      <c r="F36" s="12"/>
      <c r="K36" s="12"/>
      <c r="Q36" s="12"/>
    </row>
    <row r="37" ht="12.75">
      <c r="Q37" s="12"/>
    </row>
    <row r="38" ht="12.75">
      <c r="M38" s="12"/>
    </row>
    <row r="39" ht="12.75">
      <c r="M39" s="12"/>
    </row>
    <row r="40" ht="12.75">
      <c r="M40" s="12"/>
    </row>
    <row r="41" ht="12.75">
      <c r="M41" s="12"/>
    </row>
    <row r="42" spans="13:17" ht="12.75">
      <c r="M42" s="12"/>
      <c r="Q42" s="12"/>
    </row>
    <row r="43" ht="12.75">
      <c r="Q43" s="12"/>
    </row>
  </sheetData>
  <sheetProtection/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2019-12-31T10:03:01Z</cp:lastPrinted>
  <dcterms:created xsi:type="dcterms:W3CDTF">1996-10-08T23:32:33Z</dcterms:created>
  <dcterms:modified xsi:type="dcterms:W3CDTF">2019-12-31T10:03:33Z</dcterms:modified>
  <cp:category/>
  <cp:version/>
  <cp:contentType/>
  <cp:contentStatus/>
</cp:coreProperties>
</file>